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racemillar/Desktop/SPC 📑/FINANCE/AUDIT/SPC AUDIT 2023-2024/"/>
    </mc:Choice>
  </mc:AlternateContent>
  <xr:revisionPtr revIDLastSave="0" documentId="13_ncr:1_{B25BA9C0-CC74-C447-B125-CE235C8AB6F7}" xr6:coauthVersionLast="47" xr6:coauthVersionMax="47" xr10:uidLastSave="{00000000-0000-0000-0000-000000000000}"/>
  <bookViews>
    <workbookView xWindow="820" yWindow="600" windowWidth="26160" windowHeight="14320" xr2:uid="{00000000-000D-0000-FFFF-FFFF00000000}"/>
  </bookViews>
  <sheets>
    <sheet name="Variances" sheetId="1" r:id="rId1"/>
  </sheets>
  <definedNames>
    <definedName name="_xlnm.Print_Area" localSheetId="0">Variances!$A$1:$N$34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30" i="1" l="1"/>
  <c r="G28" i="1"/>
  <c r="G21" i="1"/>
  <c r="G19" i="1"/>
  <c r="G17" i="1"/>
  <c r="G15" i="1"/>
  <c r="G13" i="1"/>
  <c r="I15" i="1"/>
  <c r="J15" i="1"/>
  <c r="I17" i="1"/>
  <c r="J17" i="1"/>
  <c r="I19" i="1"/>
  <c r="J19" i="1"/>
  <c r="I21" i="1"/>
  <c r="J21" i="1"/>
  <c r="I28" i="1"/>
  <c r="J28" i="1"/>
  <c r="J13" i="1"/>
  <c r="I13" i="1"/>
  <c r="J30" i="1"/>
  <c r="I30" i="1"/>
  <c r="H30" i="1"/>
  <c r="K30" i="1"/>
  <c r="H28" i="1"/>
  <c r="L28" i="1" s="1"/>
  <c r="M28" i="1" s="1"/>
  <c r="M24" i="1"/>
  <c r="M11" i="1"/>
  <c r="H21" i="1"/>
  <c r="L21" i="1" s="1"/>
  <c r="H19" i="1"/>
  <c r="L19" i="1"/>
  <c r="M19" i="1"/>
  <c r="K19" i="1"/>
  <c r="H17" i="1"/>
  <c r="L17" i="1" s="1"/>
  <c r="M17" i="1" s="1"/>
  <c r="H15" i="1"/>
  <c r="L15" i="1" s="1"/>
  <c r="H13" i="1"/>
  <c r="L13" i="1" s="1"/>
  <c r="M13" i="1" s="1"/>
  <c r="L30" i="1"/>
  <c r="M30" i="1"/>
  <c r="K13" i="1"/>
  <c r="L24" i="1"/>
  <c r="K28" i="1" l="1"/>
  <c r="K21" i="1"/>
  <c r="K17" i="1"/>
  <c r="K15" i="1"/>
</calcChain>
</file>

<file path=xl/sharedStrings.xml><?xml version="1.0" encoding="utf-8"?>
<sst xmlns="http://schemas.openxmlformats.org/spreadsheetml/2006/main" count="36" uniqueCount="32">
  <si>
    <t>Variance</t>
  </si>
  <si>
    <t>£</t>
  </si>
  <si>
    <t>1 Balances Brought Forward</t>
  </si>
  <si>
    <t>3 Total Other Receipts</t>
  </si>
  <si>
    <t>4 Staff Costs</t>
  </si>
  <si>
    <t>7 Balances Carried Forward</t>
  </si>
  <si>
    <t>10 Total Borrowings</t>
  </si>
  <si>
    <t>5 Loan Interest/Capital Repayment</t>
  </si>
  <si>
    <t>9 Total Fixed Assets plus Other Long Term Investments and Assets</t>
  </si>
  <si>
    <t>8 Total Cash and Short Term Investments</t>
  </si>
  <si>
    <r>
      <t xml:space="preserve">Automatic responses trigger below based on figures input, </t>
    </r>
    <r>
      <rPr>
        <b/>
        <sz val="11"/>
        <color indexed="8"/>
        <rFont val="Arial"/>
        <family val="2"/>
      </rPr>
      <t>DO NOT OVERWRITE THESE BOXES</t>
    </r>
  </si>
  <si>
    <t>Rounding errors of up to £2 are tolerable</t>
  </si>
  <si>
    <t>VARIANCE EXPLANATION NOT REQUIRED</t>
  </si>
  <si>
    <t>Variances of £200 or less are tolerable</t>
  </si>
  <si>
    <t>%</t>
  </si>
  <si>
    <t>Explanation Required?</t>
  </si>
  <si>
    <t xml:space="preserve">Explanation of variances – pro forma </t>
  </si>
  <si>
    <t xml:space="preserve">Name of smaller authority: </t>
  </si>
  <si>
    <r>
      <t>County area (local councils and parish meetings only):</t>
    </r>
    <r>
      <rPr>
        <b/>
        <sz val="8"/>
        <color indexed="8"/>
        <rFont val="Arial"/>
        <family val="2"/>
      </rPr>
      <t xml:space="preserve"> </t>
    </r>
  </si>
  <si>
    <t>BOX 10 VARIANCE EXPLANATION NOT REQUIRED IF CHANGE CAN BE EXPLAINED BY BOX 5 (CAPITAL PLUS INTEREST PAYMENT)</t>
  </si>
  <si>
    <t>2 Precept or Rates and Levies</t>
  </si>
  <si>
    <t>6 All Other Payments</t>
  </si>
  <si>
    <r>
      <t xml:space="preserve">Explanation from smaller authority </t>
    </r>
    <r>
      <rPr>
        <b/>
        <u/>
        <sz val="11"/>
        <color indexed="8"/>
        <rFont val="Arial"/>
        <family val="2"/>
      </rPr>
      <t>(must include narrative and supporting figures)</t>
    </r>
  </si>
  <si>
    <r>
      <t xml:space="preserve">Insert figures from Section 2 of the AGAR in all </t>
    </r>
    <r>
      <rPr>
        <b/>
        <u/>
        <sz val="10"/>
        <color indexed="62"/>
        <rFont val="Arial"/>
        <family val="2"/>
      </rPr>
      <t>Blue</t>
    </r>
    <r>
      <rPr>
        <b/>
        <sz val="10"/>
        <color indexed="10"/>
        <rFont val="Arial"/>
        <family val="2"/>
      </rPr>
      <t xml:space="preserve"> highlighted boxes </t>
    </r>
  </si>
  <si>
    <r>
      <t xml:space="preserve">Next, please provide full explanations, including numerical values, for the following that will be flagged in the green boxes where relevant:
</t>
    </r>
    <r>
      <rPr>
        <sz val="10"/>
        <color indexed="8"/>
        <rFont val="Arial"/>
        <family val="2"/>
      </rPr>
      <t xml:space="preserve">• variances of more than 15% between totals for individual boxes (except variances of less than £200); 
• </t>
    </r>
    <r>
      <rPr>
        <b/>
        <sz val="10"/>
        <color indexed="10"/>
        <rFont val="Arial"/>
        <family val="2"/>
      </rPr>
      <t>New from 2020/21:</t>
    </r>
    <r>
      <rPr>
        <sz val="10"/>
        <color indexed="8"/>
        <rFont val="Arial"/>
        <family val="2"/>
      </rPr>
      <t xml:space="preserve"> variances of £100,000 or more require explanation regardless of the % variation year on year;
• a breakdown of approved reserves on the next tab if the total reserves (Box 7) figure is more than twice the annual precept/rates &amp; levies value (Box 2).</t>
    </r>
  </si>
  <si>
    <t>Staunton Parish Council</t>
  </si>
  <si>
    <t xml:space="preserve">Gloucestershire </t>
  </si>
  <si>
    <t>2022/23</t>
  </si>
  <si>
    <t>2023/24</t>
  </si>
  <si>
    <t>Due to approved and minuted staff salary increases within the year to fall in line with annual SCP increase.</t>
  </si>
  <si>
    <t>Less projects undertaken this year - only the purchase of a defibrillator vs the purchase of a replacement SID, new memorial bench and new noticeboard in 2022/23.</t>
  </si>
  <si>
    <t xml:space="preserve">No insurance claim or income from the Build Back Better Scheme in 2023/24. Only notable income apart from precept was due to fundraising this year.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</si>
</sst>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u/>
      <sz val="10"/>
      <color indexed="62"/>
      <name val="Arial"/>
      <family val="2"/>
    </font>
    <font>
      <b/>
      <sz val="11"/>
      <color indexed="8"/>
      <name val="Arial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u/>
      <sz val="11"/>
      <color indexed="8"/>
      <name val="Arial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Symbol"/>
      <family val="1"/>
      <charset val="2"/>
    </font>
    <font>
      <b/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B0F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4" fillId="0" borderId="0" xfId="0" applyFont="1"/>
    <xf numFmtId="3" fontId="3" fillId="2" borderId="1" xfId="0" applyNumberFormat="1" applyFont="1" applyFill="1" applyBorder="1" applyAlignment="1" applyProtection="1">
      <alignment horizontal="center"/>
      <protection locked="0"/>
    </xf>
    <xf numFmtId="0" fontId="10" fillId="0" borderId="0" xfId="0" applyFont="1"/>
    <xf numFmtId="0" fontId="10" fillId="0" borderId="0" xfId="0" applyFont="1" applyAlignment="1">
      <alignment horizontal="center"/>
    </xf>
    <xf numFmtId="3" fontId="10" fillId="0" borderId="0" xfId="0" applyNumberFormat="1" applyFont="1"/>
    <xf numFmtId="10" fontId="10" fillId="0" borderId="0" xfId="0" applyNumberFormat="1" applyFont="1"/>
    <xf numFmtId="0" fontId="10" fillId="0" borderId="0" xfId="0" applyFont="1" applyAlignment="1">
      <alignment vertical="center"/>
    </xf>
    <xf numFmtId="3" fontId="3" fillId="3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Alignment="1">
      <alignment vertical="top"/>
    </xf>
    <xf numFmtId="0" fontId="10" fillId="4" borderId="2" xfId="0" applyFont="1" applyFill="1" applyBorder="1" applyAlignment="1">
      <alignment wrapText="1"/>
    </xf>
    <xf numFmtId="0" fontId="11" fillId="0" borderId="0" xfId="0" applyFont="1"/>
    <xf numFmtId="0" fontId="10" fillId="0" borderId="0" xfId="0" applyFont="1" applyAlignment="1">
      <alignment wrapText="1"/>
    </xf>
    <xf numFmtId="0" fontId="10" fillId="0" borderId="2" xfId="0" applyFont="1" applyBorder="1" applyAlignment="1">
      <alignment wrapText="1"/>
    </xf>
    <xf numFmtId="0" fontId="10" fillId="5" borderId="2" xfId="0" applyFont="1" applyFill="1" applyBorder="1" applyAlignment="1">
      <alignment wrapText="1"/>
    </xf>
    <xf numFmtId="3" fontId="3" fillId="0" borderId="0" xfId="0" applyNumberFormat="1" applyFont="1" applyAlignment="1" applyProtection="1">
      <alignment horizontal="center"/>
      <protection locked="0"/>
    </xf>
    <xf numFmtId="0" fontId="10" fillId="0" borderId="0" xfId="0" applyFont="1" applyAlignment="1">
      <alignment horizontal="center" wrapText="1"/>
    </xf>
    <xf numFmtId="0" fontId="12" fillId="6" borderId="2" xfId="0" applyFont="1" applyFill="1" applyBorder="1" applyAlignment="1">
      <alignment horizontal="center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top" wrapText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left" vertical="center" indent="2"/>
    </xf>
    <xf numFmtId="0" fontId="10" fillId="7" borderId="0" xfId="0" applyFont="1" applyFill="1"/>
    <xf numFmtId="3" fontId="3" fillId="7" borderId="0" xfId="0" applyNumberFormat="1" applyFont="1" applyFill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12" fillId="0" borderId="0" xfId="0" applyFont="1" applyAlignment="1">
      <alignment horizontal="center" wrapText="1"/>
    </xf>
    <xf numFmtId="0" fontId="12" fillId="0" borderId="2" xfId="0" applyFont="1" applyBorder="1" applyAlignment="1">
      <alignment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0" fillId="0" borderId="3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6"/>
  <sheetViews>
    <sheetView tabSelected="1" topLeftCell="C5" workbookViewId="0">
      <selection activeCell="N16" sqref="N16"/>
    </sheetView>
  </sheetViews>
  <sheetFormatPr baseColWidth="10" defaultColWidth="9.1640625" defaultRowHeight="14" x14ac:dyDescent="0.15"/>
  <cols>
    <col min="1" max="1" width="10.83203125" style="3" customWidth="1"/>
    <col min="2" max="2" width="11.5" style="3" customWidth="1"/>
    <col min="3" max="3" width="32.5" style="3" customWidth="1"/>
    <col min="4" max="4" width="11.5" style="3" customWidth="1"/>
    <col min="5" max="5" width="3.1640625" style="3" customWidth="1"/>
    <col min="6" max="6" width="11.5" style="3" customWidth="1"/>
    <col min="7" max="7" width="10.1640625" style="3" customWidth="1"/>
    <col min="8" max="8" width="9.33203125" style="3" customWidth="1"/>
    <col min="9" max="11" width="9.1640625" style="3" hidden="1" customWidth="1"/>
    <col min="12" max="12" width="13.33203125" style="3" customWidth="1"/>
    <col min="13" max="13" width="50.5" style="12" bestFit="1" customWidth="1"/>
    <col min="14" max="14" width="86" style="3" bestFit="1" customWidth="1"/>
    <col min="15" max="256" width="11.5" style="3" customWidth="1"/>
    <col min="257" max="16384" width="9.1640625" style="3"/>
  </cols>
  <sheetData>
    <row r="1" spans="1:14" ht="18" x14ac:dyDescent="0.15">
      <c r="A1" s="31" t="s">
        <v>16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9"/>
    </row>
    <row r="2" spans="1:14" ht="16" x14ac:dyDescent="0.15">
      <c r="A2" s="21" t="s">
        <v>17</v>
      </c>
      <c r="B2" s="18"/>
      <c r="C2" s="24" t="s">
        <v>25</v>
      </c>
      <c r="D2" s="18"/>
      <c r="E2" s="18"/>
      <c r="F2" s="18"/>
      <c r="G2" s="18"/>
      <c r="H2" s="18"/>
      <c r="I2" s="18"/>
      <c r="J2" s="18"/>
      <c r="K2" s="18"/>
      <c r="L2" s="9"/>
    </row>
    <row r="3" spans="1:14" ht="14.25" customHeight="1" x14ac:dyDescent="0.15">
      <c r="A3" s="21" t="s">
        <v>18</v>
      </c>
      <c r="C3" s="23" t="s">
        <v>26</v>
      </c>
      <c r="L3" s="9"/>
    </row>
    <row r="4" spans="1:14" x14ac:dyDescent="0.15">
      <c r="A4" s="1" t="s">
        <v>23</v>
      </c>
    </row>
    <row r="5" spans="1:14" ht="99" customHeight="1" x14ac:dyDescent="0.15">
      <c r="A5" s="28" t="s">
        <v>24</v>
      </c>
      <c r="B5" s="29"/>
      <c r="C5" s="29"/>
      <c r="D5" s="29"/>
      <c r="E5" s="29"/>
      <c r="F5" s="29"/>
      <c r="G5" s="29"/>
      <c r="H5" s="29"/>
    </row>
    <row r="6" spans="1:14" x14ac:dyDescent="0.15">
      <c r="A6" s="22"/>
    </row>
    <row r="7" spans="1:14" x14ac:dyDescent="0.15">
      <c r="A7" s="22"/>
      <c r="D7" s="4"/>
      <c r="F7" s="4"/>
      <c r="N7" s="20"/>
    </row>
    <row r="8" spans="1:14" ht="30" x14ac:dyDescent="0.15">
      <c r="D8" s="25" t="s">
        <v>27</v>
      </c>
      <c r="E8" s="20"/>
      <c r="F8" s="25" t="s">
        <v>28</v>
      </c>
      <c r="G8" s="25" t="s">
        <v>0</v>
      </c>
      <c r="H8" s="25" t="s">
        <v>0</v>
      </c>
      <c r="I8" s="25"/>
      <c r="J8" s="25"/>
      <c r="K8" s="25"/>
      <c r="L8" s="26" t="s">
        <v>15</v>
      </c>
      <c r="M8" s="10" t="s">
        <v>10</v>
      </c>
      <c r="N8" s="27" t="s">
        <v>22</v>
      </c>
    </row>
    <row r="9" spans="1:14" x14ac:dyDescent="0.15">
      <c r="D9" s="25" t="s">
        <v>1</v>
      </c>
      <c r="E9" s="20"/>
      <c r="F9" s="25" t="s">
        <v>1</v>
      </c>
      <c r="G9" s="25" t="s">
        <v>1</v>
      </c>
      <c r="H9" s="25" t="s">
        <v>14</v>
      </c>
      <c r="I9" s="25"/>
      <c r="J9" s="25"/>
      <c r="K9" s="20"/>
      <c r="L9" s="20"/>
      <c r="N9" s="12"/>
    </row>
    <row r="10" spans="1:14" ht="15" thickBot="1" x14ac:dyDescent="0.2">
      <c r="D10" s="4"/>
      <c r="E10" s="4"/>
      <c r="N10" s="12"/>
    </row>
    <row r="11" spans="1:14" ht="44.25" customHeight="1" thickBot="1" x14ac:dyDescent="0.2">
      <c r="A11" s="32" t="s">
        <v>2</v>
      </c>
      <c r="B11" s="32"/>
      <c r="C11" s="32"/>
      <c r="D11" s="8">
        <v>1399</v>
      </c>
      <c r="F11" s="8">
        <v>2799</v>
      </c>
      <c r="G11" s="5"/>
      <c r="M11" s="10" t="str">
        <f>IF(F11=D23,"Explanation of % variance from PY opening balance not required - Balance brought forward agrees","Explanation of % variance from PY opening balance not required - Balance brought forward does not agree, query this")</f>
        <v>Explanation of % variance from PY opening balance not required - Balance brought forward agrees</v>
      </c>
      <c r="N11" s="13"/>
    </row>
    <row r="12" spans="1:14" ht="15" thickBot="1" x14ac:dyDescent="0.2">
      <c r="D12" s="5"/>
      <c r="F12" s="5"/>
      <c r="N12" s="12"/>
    </row>
    <row r="13" spans="1:14" ht="31.5" customHeight="1" thickBot="1" x14ac:dyDescent="0.2">
      <c r="A13" s="33" t="s">
        <v>20</v>
      </c>
      <c r="B13" s="34"/>
      <c r="C13" s="35"/>
      <c r="D13" s="8">
        <v>6868</v>
      </c>
      <c r="F13" s="8">
        <v>7868</v>
      </c>
      <c r="G13" s="5">
        <f>F13-D13</f>
        <v>1000</v>
      </c>
      <c r="H13" s="6">
        <f>IF((D13&gt;F13),(D13-F13)/D13,IF(D13&lt;F13,-(D13-F13)/D13,IF(D13=F13,0)))</f>
        <v>0.145602795573675</v>
      </c>
      <c r="I13" s="3">
        <f>IF(D13-F13&lt;200,0,IF(D13-F13&gt;200,1,IF(D13-F13=200,1)))</f>
        <v>0</v>
      </c>
      <c r="J13" s="3">
        <f>IF(F13-D13&lt;200,0,IF(F13-D13&gt;200,1,IF(F13-D13=200,1)))</f>
        <v>1</v>
      </c>
      <c r="K13" s="4">
        <f>IF(H13&lt;0.15,0,IF(H13&gt;0.15,1,IF(H13=0.15,1)))</f>
        <v>0</v>
      </c>
      <c r="L13" s="4" t="str">
        <f>IF((H13&lt;15%)*AND(G13&lt;100000), "NO","YES")</f>
        <v>NO</v>
      </c>
      <c r="M13" s="10" t="str">
        <f>IF((L13="YES")*AND(I13+J13&lt;1),"Explanation not required, difference less than £200"," ")</f>
        <v xml:space="preserve"> </v>
      </c>
      <c r="N13" s="13"/>
    </row>
    <row r="14" spans="1:14" ht="15" thickBot="1" x14ac:dyDescent="0.2">
      <c r="D14" s="5"/>
      <c r="F14" s="5"/>
      <c r="G14" s="5"/>
      <c r="H14" s="6"/>
      <c r="K14" s="4"/>
      <c r="L14" s="4"/>
      <c r="N14" s="12"/>
    </row>
    <row r="15" spans="1:14" ht="31" thickBot="1" x14ac:dyDescent="0.2">
      <c r="A15" s="30" t="s">
        <v>3</v>
      </c>
      <c r="B15" s="30"/>
      <c r="C15" s="30"/>
      <c r="D15" s="8">
        <v>5961</v>
      </c>
      <c r="F15" s="8">
        <v>2288</v>
      </c>
      <c r="G15" s="5">
        <f>F15-D15</f>
        <v>-3673</v>
      </c>
      <c r="H15" s="6">
        <f>IF((D15&gt;F15),(D15-F15)/D15,IF(D15&lt;F15,-(D15-F15)/D15,IF(D15=F15,0)))</f>
        <v>0.61617178325784261</v>
      </c>
      <c r="I15" s="3">
        <f>IF(D15-F15&lt;200,0,IF(D15-F15&gt;200,1,IF(D15-F15=200,1)))</f>
        <v>1</v>
      </c>
      <c r="J15" s="3">
        <f>IF(F15-D15&lt;200,0,IF(F15-D15&gt;200,1,IF(F15-D15=200,1)))</f>
        <v>0</v>
      </c>
      <c r="K15" s="4">
        <f>IF(H15&lt;0.15,0,IF(H15&gt;0.15,1,IF(H15=0.15,1)))</f>
        <v>1</v>
      </c>
      <c r="L15" s="4" t="str">
        <f>IF((H15&lt;15%)*AND(G15&lt;100000), "NO","YES")</f>
        <v>YES</v>
      </c>
      <c r="M15" s="10"/>
      <c r="N15" s="13" t="s">
        <v>31</v>
      </c>
    </row>
    <row r="16" spans="1:14" ht="15" thickBot="1" x14ac:dyDescent="0.2">
      <c r="D16" s="5"/>
      <c r="F16" s="5"/>
      <c r="G16" s="5"/>
      <c r="H16" s="6"/>
      <c r="K16" s="4"/>
      <c r="L16" s="4"/>
      <c r="N16" s="12"/>
    </row>
    <row r="17" spans="1:14" ht="31" thickBot="1" x14ac:dyDescent="0.2">
      <c r="A17" s="30" t="s">
        <v>4</v>
      </c>
      <c r="B17" s="30"/>
      <c r="C17" s="30"/>
      <c r="D17" s="8">
        <v>4369</v>
      </c>
      <c r="F17" s="8">
        <v>5958</v>
      </c>
      <c r="G17" s="5">
        <f>F17-D17</f>
        <v>1589</v>
      </c>
      <c r="H17" s="6">
        <f>IF((D17&gt;F17),(D17-F17)/D17,IF(D17&lt;F17,-(D17-F17)/D17,IF(D17=F17,0)))</f>
        <v>0.3636987869077592</v>
      </c>
      <c r="I17" s="3">
        <f>IF(D17-F17&lt;200,0,IF(D17-F17&gt;200,1,IF(D17-F17=200,1)))</f>
        <v>0</v>
      </c>
      <c r="J17" s="3">
        <f>IF(F17-D17&lt;200,0,IF(F17-D17&gt;200,1,IF(F17-D17=200,1)))</f>
        <v>1</v>
      </c>
      <c r="K17" s="4">
        <f>IF(H17&lt;0.15,0,IF(H17&gt;0.15,1,IF(H17=0.15,1)))</f>
        <v>1</v>
      </c>
      <c r="L17" s="4" t="str">
        <f>IF((H17&lt;15%)*AND(G17&lt;100000), "NO","YES")</f>
        <v>YES</v>
      </c>
      <c r="M17" s="10" t="str">
        <f>IF((L17="YES")*AND(I17+J17&lt;1),"Explanation not required, difference less than £200"," ")</f>
        <v xml:space="preserve"> </v>
      </c>
      <c r="N17" s="13" t="s">
        <v>29</v>
      </c>
    </row>
    <row r="18" spans="1:14" ht="15" thickBot="1" x14ac:dyDescent="0.2">
      <c r="D18" s="5"/>
      <c r="F18" s="5"/>
      <c r="G18" s="5"/>
      <c r="H18" s="6"/>
      <c r="K18" s="4"/>
      <c r="L18" s="4"/>
      <c r="N18" s="12"/>
    </row>
    <row r="19" spans="1:14" ht="20.25" customHeight="1" thickBot="1" x14ac:dyDescent="0.2">
      <c r="A19" s="30" t="s">
        <v>7</v>
      </c>
      <c r="B19" s="30"/>
      <c r="C19" s="30"/>
      <c r="D19" s="8">
        <v>0</v>
      </c>
      <c r="F19" s="8">
        <v>0</v>
      </c>
      <c r="G19" s="5">
        <f>F19-D19</f>
        <v>0</v>
      </c>
      <c r="H19" s="6">
        <f>IF((D19&gt;F19),(D19-F19)/D19,IF(D19&lt;F19,-(D19-F19)/D19,IF(D19=F19,0)))</f>
        <v>0</v>
      </c>
      <c r="I19" s="3">
        <f>IF(D19-F19&lt;200,0,IF(D19-F19&gt;200,1,IF(D19-F19=200,1)))</f>
        <v>0</v>
      </c>
      <c r="J19" s="3">
        <f>IF(F19-D19&lt;200,0,IF(F19-D19&gt;200,1,IF(F19-D19=200,1)))</f>
        <v>0</v>
      </c>
      <c r="K19" s="4">
        <f>IF(H19&lt;0.15,0,IF(H19&gt;0.15,1,IF(H19=0.15,1)))</f>
        <v>0</v>
      </c>
      <c r="L19" s="4" t="str">
        <f>IF((H19&lt;15%)*AND(G19&lt;100000), "NO","YES")</f>
        <v>NO</v>
      </c>
      <c r="M19" s="10" t="str">
        <f>IF((L19="YES")*AND(I19+J19&lt;1),"Explanation not required, difference less than £200"," ")</f>
        <v xml:space="preserve"> </v>
      </c>
      <c r="N19" s="13"/>
    </row>
    <row r="20" spans="1:14" ht="15" thickBot="1" x14ac:dyDescent="0.2">
      <c r="D20" s="5"/>
      <c r="F20" s="5"/>
      <c r="G20" s="5"/>
      <c r="H20" s="6"/>
      <c r="K20" s="4"/>
      <c r="L20" s="4"/>
      <c r="N20" s="12"/>
    </row>
    <row r="21" spans="1:14" ht="31" thickBot="1" x14ac:dyDescent="0.2">
      <c r="A21" s="30" t="s">
        <v>21</v>
      </c>
      <c r="B21" s="30"/>
      <c r="C21" s="30"/>
      <c r="D21" s="8">
        <v>7060</v>
      </c>
      <c r="F21" s="8">
        <v>2732</v>
      </c>
      <c r="G21" s="5">
        <f>F21-D21</f>
        <v>-4328</v>
      </c>
      <c r="H21" s="6">
        <f>IF((D21&gt;F21),(D21-F21)/D21,IF(D21&lt;F21,-(D21-F21)/D21,IF(D21=F21,0)))</f>
        <v>0.61303116147308778</v>
      </c>
      <c r="I21" s="3">
        <f>IF(D21-F21&lt;200,0,IF(D21-F21&gt;200,1,IF(D21-F21=200,1)))</f>
        <v>1</v>
      </c>
      <c r="J21" s="3">
        <f>IF(F21-D21&lt;200,0,IF(F21-D21&gt;200,1,IF(F21-D21=200,1)))</f>
        <v>0</v>
      </c>
      <c r="K21" s="4">
        <f>IF(H21&lt;0.15,0,IF(H21&gt;0.15,1,IF(H21=0.15,1)))</f>
        <v>1</v>
      </c>
      <c r="L21" s="4" t="str">
        <f>IF((H21&lt;15%)*AND(G21&lt;100000), "NO","YES")</f>
        <v>YES</v>
      </c>
      <c r="M21" s="10"/>
      <c r="N21" s="13" t="s">
        <v>30</v>
      </c>
    </row>
    <row r="22" spans="1:14" ht="15" thickBot="1" x14ac:dyDescent="0.2">
      <c r="D22" s="5"/>
      <c r="F22" s="5"/>
      <c r="G22" s="5"/>
      <c r="H22" s="6"/>
      <c r="K22" s="4"/>
      <c r="L22" s="4"/>
      <c r="N22" s="12"/>
    </row>
    <row r="23" spans="1:14" ht="20.25" customHeight="1" thickBot="1" x14ac:dyDescent="0.2">
      <c r="A23" s="7" t="s">
        <v>5</v>
      </c>
      <c r="D23" s="2">
        <v>2799</v>
      </c>
      <c r="F23" s="2">
        <v>4265</v>
      </c>
      <c r="G23" s="5"/>
      <c r="H23" s="6"/>
      <c r="K23" s="4"/>
      <c r="L23" s="4"/>
      <c r="M23" s="14" t="s">
        <v>12</v>
      </c>
      <c r="N23" s="12"/>
    </row>
    <row r="24" spans="1:14" ht="15" x14ac:dyDescent="0.15">
      <c r="A24" s="7"/>
      <c r="D24" s="15"/>
      <c r="F24" s="15"/>
      <c r="G24" s="5"/>
      <c r="H24" s="6"/>
      <c r="K24" s="4"/>
      <c r="L24" s="16" t="str">
        <f>IF(F23&gt;(2*F13),"YES","NO")</f>
        <v>NO</v>
      </c>
      <c r="M24" s="17" t="str">
        <f>IF(F23&gt;(2*F13),"EXPLANATION REQUIRED ON RESERVES TAB AS TO WHY CARRY FORWARD RESERVES ARE GREATER THAN TWICE INCOME FROM LOCAL TAXATION/LEVIES"," ")</f>
        <v xml:space="preserve"> </v>
      </c>
      <c r="N24" s="12"/>
    </row>
    <row r="25" spans="1:14" ht="15" thickBot="1" x14ac:dyDescent="0.2">
      <c r="D25" s="5"/>
      <c r="F25" s="5"/>
      <c r="G25" s="5"/>
      <c r="H25" s="6"/>
      <c r="K25" s="4"/>
      <c r="L25" s="4"/>
      <c r="N25" s="12"/>
    </row>
    <row r="26" spans="1:14" ht="20.25" customHeight="1" thickBot="1" x14ac:dyDescent="0.2">
      <c r="A26" s="30" t="s">
        <v>9</v>
      </c>
      <c r="B26" s="30"/>
      <c r="C26" s="30"/>
      <c r="D26" s="8">
        <v>2799</v>
      </c>
      <c r="F26" s="8">
        <v>4265</v>
      </c>
      <c r="G26" s="5"/>
      <c r="H26" s="6"/>
      <c r="K26" s="4"/>
      <c r="L26" s="4"/>
      <c r="M26" s="14" t="s">
        <v>12</v>
      </c>
      <c r="N26" s="12"/>
    </row>
    <row r="27" spans="1:14" ht="15" thickBot="1" x14ac:dyDescent="0.2">
      <c r="D27" s="5"/>
      <c r="F27" s="5"/>
      <c r="G27" s="5"/>
      <c r="H27" s="6"/>
      <c r="K27" s="4"/>
      <c r="L27" s="4"/>
      <c r="N27" s="12"/>
    </row>
    <row r="28" spans="1:14" ht="20.25" customHeight="1" thickBot="1" x14ac:dyDescent="0.2">
      <c r="A28" s="30" t="s">
        <v>8</v>
      </c>
      <c r="B28" s="30"/>
      <c r="C28" s="30"/>
      <c r="D28" s="8">
        <v>11347</v>
      </c>
      <c r="F28" s="8">
        <v>12175</v>
      </c>
      <c r="G28" s="5">
        <f>F28-D28</f>
        <v>828</v>
      </c>
      <c r="H28" s="6">
        <f>IF((D28&gt;F28),(D28-F28)/D28,IF(D28&lt;F28,-(D28-F28)/D28,IF(D28=F28,0)))</f>
        <v>7.2970829294086548E-2</v>
      </c>
      <c r="I28" s="3">
        <f>IF(D28-F28&lt;200,0,IF(D28-F28&gt;200,1,IF(D28-F28=200,1)))</f>
        <v>0</v>
      </c>
      <c r="J28" s="3">
        <f>IF(F28-D28&lt;200,0,IF(F28-D28&gt;200,1,IF(F28-D28=200,1)))</f>
        <v>1</v>
      </c>
      <c r="K28" s="4">
        <f>IF(H28&lt;0.15,0,IF(H28&gt;0.15,1,IF(H28=0.15,1)))</f>
        <v>0</v>
      </c>
      <c r="L28" s="4" t="str">
        <f>IF((H28&lt;15%)*AND(G28&lt;100000), "NO","YES")</f>
        <v>NO</v>
      </c>
      <c r="M28" s="10" t="str">
        <f>IF((L28="YES")*AND(I28+J28&lt;1),"Explanation not required, difference less than £200"," ")</f>
        <v xml:space="preserve"> </v>
      </c>
      <c r="N28" s="13"/>
    </row>
    <row r="29" spans="1:14" ht="15" thickBot="1" x14ac:dyDescent="0.2">
      <c r="D29" s="5"/>
      <c r="F29" s="5"/>
      <c r="G29" s="5"/>
      <c r="H29" s="6"/>
      <c r="K29" s="4"/>
      <c r="L29" s="4"/>
      <c r="N29" s="12"/>
    </row>
    <row r="30" spans="1:14" ht="20.25" customHeight="1" thickBot="1" x14ac:dyDescent="0.2">
      <c r="A30" s="30" t="s">
        <v>6</v>
      </c>
      <c r="B30" s="30"/>
      <c r="C30" s="30"/>
      <c r="D30" s="8">
        <v>0</v>
      </c>
      <c r="F30" s="8">
        <v>0</v>
      </c>
      <c r="G30" s="5">
        <f>F30-D30</f>
        <v>0</v>
      </c>
      <c r="H30" s="6">
        <f>IF((D30&gt;F30),(D30-F30)/D30,IF(D30&lt;F30,-(D30-F30)/D30,IF(D30=F30,0)))</f>
        <v>0</v>
      </c>
      <c r="I30" s="3">
        <f>IF(D30-F30&lt;100,0,IF(D30-F30&gt;100,1,IF(D30-F30=100,1)))</f>
        <v>0</v>
      </c>
      <c r="J30" s="3">
        <f>IF(F30-D30&lt;100,0,IF(F30-D30&gt;100,1,IF(F30-D30=100,1)))</f>
        <v>0</v>
      </c>
      <c r="K30" s="4">
        <f>IF(H30&lt;0.15,0,IF(H30&gt;0.15,1,IF(H30=0.15,1)))</f>
        <v>0</v>
      </c>
      <c r="L30" s="4" t="str">
        <f>IF((H30&lt;15%)*AND(G30&lt;100000), "NO","YES")</f>
        <v>NO</v>
      </c>
      <c r="M30" s="10" t="str">
        <f>IF((L30="YES")*AND(I30+J30&lt;1),"Explanation not required, difference less than £200"," ")</f>
        <v xml:space="preserve"> </v>
      </c>
      <c r="N30" s="13"/>
    </row>
    <row r="31" spans="1:14" x14ac:dyDescent="0.15">
      <c r="H31" s="6"/>
      <c r="K31" s="4"/>
      <c r="L31" s="4"/>
      <c r="N31" s="12"/>
    </row>
    <row r="32" spans="1:14" x14ac:dyDescent="0.15">
      <c r="C32" s="11" t="s">
        <v>11</v>
      </c>
    </row>
    <row r="33" spans="3:22" ht="15" customHeight="1" x14ac:dyDescent="0.15">
      <c r="O33" s="19"/>
      <c r="P33" s="19"/>
      <c r="Q33" s="19"/>
      <c r="R33" s="19"/>
      <c r="S33" s="19"/>
      <c r="T33" s="19"/>
      <c r="U33" s="19"/>
      <c r="V33" s="19"/>
    </row>
    <row r="34" spans="3:22" x14ac:dyDescent="0.15">
      <c r="C34" s="11" t="s">
        <v>13</v>
      </c>
      <c r="N34" s="19"/>
      <c r="O34" s="19"/>
      <c r="P34" s="19"/>
      <c r="Q34" s="19"/>
      <c r="R34" s="19"/>
      <c r="S34" s="19"/>
      <c r="T34" s="19"/>
      <c r="U34" s="19"/>
      <c r="V34" s="19"/>
    </row>
    <row r="36" spans="3:22" x14ac:dyDescent="0.15">
      <c r="C36" s="11" t="s">
        <v>19</v>
      </c>
    </row>
  </sheetData>
  <mergeCells count="11">
    <mergeCell ref="A30:C30"/>
    <mergeCell ref="A11:C11"/>
    <mergeCell ref="A13:C13"/>
    <mergeCell ref="A15:C15"/>
    <mergeCell ref="A17:C17"/>
    <mergeCell ref="A28:C28"/>
    <mergeCell ref="A5:H5"/>
    <mergeCell ref="A19:C19"/>
    <mergeCell ref="A21:C21"/>
    <mergeCell ref="A1:K1"/>
    <mergeCell ref="A26:C26"/>
  </mergeCells>
  <pageMargins left="0.70866141732283472" right="0.70866141732283472" top="0.74803149606299213" bottom="0.74803149606299213" header="0.31496062992125984" footer="0.31496062992125984"/>
  <pageSetup paperSize="9" scale="5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Variances</vt:lpstr>
      <vt:lpstr>Variances!Print_Area</vt:lpstr>
    </vt:vector>
  </TitlesOfParts>
  <Company>Littlejohn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jsheridan</dc:creator>
  <cp:lastModifiedBy>Guest User</cp:lastModifiedBy>
  <cp:lastPrinted>2020-03-19T12:45:09Z</cp:lastPrinted>
  <dcterms:created xsi:type="dcterms:W3CDTF">2012-07-11T10:01:28Z</dcterms:created>
  <dcterms:modified xsi:type="dcterms:W3CDTF">2024-05-23T10:33:42Z</dcterms:modified>
</cp:coreProperties>
</file>